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0" windowWidth="12420" windowHeight="12645" activeTab="1"/>
  </bookViews>
  <sheets>
    <sheet name="Basic DoF Calculator" sheetId="1" r:id="rId1"/>
    <sheet name="iPhone comparison" sheetId="2" r:id="rId2"/>
  </sheets>
  <definedNames/>
  <calcPr fullCalcOnLoad="1"/>
</workbook>
</file>

<file path=xl/sharedStrings.xml><?xml version="1.0" encoding="utf-8"?>
<sst xmlns="http://schemas.openxmlformats.org/spreadsheetml/2006/main" count="78" uniqueCount="56">
  <si>
    <t>Focal length</t>
  </si>
  <si>
    <t>mm</t>
  </si>
  <si>
    <t>Aperture f/</t>
  </si>
  <si>
    <t>feet</t>
  </si>
  <si>
    <t>COC</t>
  </si>
  <si>
    <t>Hyperfocal</t>
  </si>
  <si>
    <t>DOF</t>
  </si>
  <si>
    <t>meters</t>
  </si>
  <si>
    <t>Subject Distance</t>
  </si>
  <si>
    <t>Near Limit</t>
  </si>
  <si>
    <t>Far Limit</t>
  </si>
  <si>
    <t>CoC</t>
  </si>
  <si>
    <t>Crop factor</t>
  </si>
  <si>
    <t>iPhone</t>
  </si>
  <si>
    <t>Focal length mm</t>
  </si>
  <si>
    <t>COC mm</t>
  </si>
  <si>
    <t>max f/</t>
  </si>
  <si>
    <t>crop factor</t>
  </si>
  <si>
    <t>-&gt;</t>
  </si>
  <si>
    <t>&lt;-</t>
  </si>
  <si>
    <t>https://www.dpreview.com/articles/6110937480</t>
  </si>
  <si>
    <t>Subject Distance m</t>
  </si>
  <si>
    <t xml:space="preserve">Near Limit </t>
  </si>
  <si>
    <t xml:space="preserve">Far Limit </t>
  </si>
  <si>
    <t xml:space="preserve">DOF </t>
  </si>
  <si>
    <t xml:space="preserve">f/ Aperture </t>
  </si>
  <si>
    <t>To achieve the same field of view</t>
  </si>
  <si>
    <t>Red values copied from Source below</t>
  </si>
  <si>
    <t>Hyperfocal, meters</t>
  </si>
  <si>
    <t>* Source</t>
  </si>
  <si>
    <t>iPhone 14 *</t>
  </si>
  <si>
    <t>iPhone 13 *</t>
  </si>
  <si>
    <t>Equivalent
focal length</t>
  </si>
  <si>
    <t>Full Frame
HD</t>
  </si>
  <si>
    <t xml:space="preserve"> iPhone
HD</t>
  </si>
  <si>
    <t>Physical aperture mm</t>
  </si>
  <si>
    <t>Height</t>
  </si>
  <si>
    <t>Width</t>
  </si>
  <si>
    <t>Full Frame (FF)</t>
  </si>
  <si>
    <t>FF
HD</t>
  </si>
  <si>
    <t>=SQRT(B4^2+B5^2)/1500</t>
  </si>
  <si>
    <t>=(B1+(B1^2)/(B2*B6))/1000</t>
  </si>
  <si>
    <t>=B8*(B3)/(B8+B3)</t>
  </si>
  <si>
    <t>=IF(B8&gt;B3,B8*B3/(B8-B3),"INF")</t>
  </si>
  <si>
    <t>=IF(B3&lt;B8,B11-B10,"INF")</t>
  </si>
  <si>
    <t>https://en.wikipedia.org/wiki/Depth_of_field</t>
  </si>
  <si>
    <t>Formulas from</t>
  </si>
  <si>
    <t>https://en.wikipedia.org/wiki/Circle_of_confusion</t>
  </si>
  <si>
    <t>B6=D6*D5</t>
  </si>
  <si>
    <t>D4=B4/D5</t>
  </si>
  <si>
    <t>D7=B7</t>
  </si>
  <si>
    <t>D8=B8/D5</t>
  </si>
  <si>
    <t>B8=SQRT(24^2+36^2)/1500</t>
  </si>
  <si>
    <t>B9=B4/B6</t>
  </si>
  <si>
    <t>D9=D4/D6</t>
  </si>
  <si>
    <t>B7 is entered by user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</si>
</sst>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"/>
    <numFmt numFmtId="168" formatCode="[$-409]dddd\,\ mmmm\ dd\,\ yyyy"/>
    <numFmt numFmtId="169" formatCode="[$-409]h:mm:ss\ AM/PM"/>
    <numFmt numFmtId="170" formatCode="0.0000000"/>
    <numFmt numFmtId="171" formatCode="0.000000"/>
    <numFmt numFmtId="172" formatCode="0.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0" fillId="0" borderId="0" xfId="0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164" fontId="36" fillId="0" borderId="0" xfId="0" applyNumberFormat="1" applyFont="1" applyAlignment="1">
      <alignment horizontal="center"/>
    </xf>
    <xf numFmtId="164" fontId="36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165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6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center"/>
    </xf>
    <xf numFmtId="167" fontId="0" fillId="0" borderId="0" xfId="0" applyNumberFormat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65" fontId="38" fillId="0" borderId="0" xfId="0" applyNumberFormat="1" applyFont="1" applyAlignment="1">
      <alignment horizontal="center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>
      <alignment horizontal="center"/>
    </xf>
    <xf numFmtId="167" fontId="38" fillId="0" borderId="0" xfId="0" applyNumberFormat="1" applyFont="1" applyAlignment="1">
      <alignment horizontal="center"/>
    </xf>
    <xf numFmtId="167" fontId="19" fillId="0" borderId="0" xfId="0" applyNumberFormat="1" applyFont="1" applyAlignment="1" applyProtection="1">
      <alignment horizontal="center"/>
      <protection locked="0"/>
    </xf>
    <xf numFmtId="165" fontId="19" fillId="0" borderId="0" xfId="0" applyNumberFormat="1" applyFont="1" applyAlignment="1" applyProtection="1">
      <alignment horizontal="center"/>
      <protection locked="0"/>
    </xf>
    <xf numFmtId="2" fontId="37" fillId="0" borderId="0" xfId="0" applyNumberFormat="1" applyFont="1" applyAlignment="1">
      <alignment horizontal="left"/>
    </xf>
    <xf numFmtId="2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/>
    </xf>
    <xf numFmtId="2" fontId="38" fillId="0" borderId="0" xfId="0" applyNumberFormat="1" applyFont="1" applyAlignment="1">
      <alignment horizontal="center"/>
    </xf>
    <xf numFmtId="2" fontId="39" fillId="0" borderId="0" xfId="0" applyNumberFormat="1" applyFont="1" applyAlignment="1" applyProtection="1">
      <alignment horizontal="center"/>
      <protection/>
    </xf>
    <xf numFmtId="165" fontId="38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Alignment="1" quotePrefix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2" fontId="38" fillId="0" borderId="0" xfId="0" applyNumberFormat="1" applyFont="1" applyAlignment="1">
      <alignment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37" fillId="0" borderId="0" xfId="0" applyFont="1" applyAlignment="1">
      <alignment/>
    </xf>
    <xf numFmtId="2" fontId="19" fillId="0" borderId="0" xfId="0" applyNumberFormat="1" applyFont="1" applyAlignment="1">
      <alignment horizontal="center"/>
    </xf>
    <xf numFmtId="165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167" fontId="38" fillId="0" borderId="0" xfId="0" applyNumberFormat="1" applyFont="1" applyAlignment="1">
      <alignment/>
    </xf>
    <xf numFmtId="2" fontId="38" fillId="0" borderId="0" xfId="0" applyNumberFormat="1" applyFont="1" applyAlignment="1">
      <alignment horizontal="left"/>
    </xf>
    <xf numFmtId="0" fontId="0" fillId="0" borderId="0" xfId="0" applyAlignment="1" quotePrefix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quotePrefix="1">
      <alignment horizontal="left"/>
    </xf>
    <xf numFmtId="0" fontId="0" fillId="0" borderId="0" xfId="0" applyFont="1" applyAlignment="1">
      <alignment horizontal="left"/>
    </xf>
    <xf numFmtId="167" fontId="0" fillId="0" borderId="0" xfId="0" applyNumberFormat="1" applyAlignment="1">
      <alignment horizontal="left"/>
    </xf>
    <xf numFmtId="0" fontId="40" fillId="0" borderId="0" xfId="0" applyFont="1" applyAlignment="1">
      <alignment/>
    </xf>
    <xf numFmtId="0" fontId="37" fillId="0" borderId="0" xfId="0" applyFont="1" applyAlignment="1" applyProtection="1">
      <alignment horizontal="center"/>
      <protection locked="0"/>
    </xf>
    <xf numFmtId="2" fontId="0" fillId="0" borderId="0" xfId="0" applyNumberFormat="1" applyFont="1" applyAlignment="1">
      <alignment horizontal="center"/>
    </xf>
    <xf numFmtId="164" fontId="37" fillId="0" borderId="0" xfId="0" applyNumberFormat="1" applyFont="1" applyAlignment="1">
      <alignment horizontal="center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17.140625" style="0" customWidth="1"/>
    <col min="2" max="2" width="12.28125" style="0" customWidth="1"/>
  </cols>
  <sheetData>
    <row r="1" spans="1:3" ht="15">
      <c r="A1" t="s">
        <v>0</v>
      </c>
      <c r="B1" s="3">
        <v>50</v>
      </c>
      <c r="C1" t="s">
        <v>1</v>
      </c>
    </row>
    <row r="2" spans="1:2" ht="15">
      <c r="A2" t="s">
        <v>2</v>
      </c>
      <c r="B2" s="3">
        <v>8</v>
      </c>
    </row>
    <row r="3" spans="1:5" ht="15">
      <c r="A3" t="s">
        <v>8</v>
      </c>
      <c r="B3" s="3">
        <v>3.05</v>
      </c>
      <c r="C3" t="s">
        <v>7</v>
      </c>
      <c r="D3" s="41">
        <f>B3*3.28084</f>
        <v>10.006561999999999</v>
      </c>
      <c r="E3" t="s">
        <v>3</v>
      </c>
    </row>
    <row r="4" spans="1:3" ht="15">
      <c r="A4" t="s">
        <v>36</v>
      </c>
      <c r="B4" s="3">
        <v>24</v>
      </c>
      <c r="C4" t="s">
        <v>1</v>
      </c>
    </row>
    <row r="5" spans="1:3" ht="15">
      <c r="A5" t="s">
        <v>37</v>
      </c>
      <c r="B5" s="3">
        <v>36</v>
      </c>
      <c r="C5" t="s">
        <v>1</v>
      </c>
    </row>
    <row r="6" spans="1:6" ht="15">
      <c r="A6" t="s">
        <v>4</v>
      </c>
      <c r="B6" s="40">
        <f>SQRT(B4^2+B5^2)/1500</f>
        <v>0.028844410203711916</v>
      </c>
      <c r="C6" t="s">
        <v>1</v>
      </c>
      <c r="F6" s="44" t="s">
        <v>40</v>
      </c>
    </row>
    <row r="7" ht="15">
      <c r="B7" s="8"/>
    </row>
    <row r="8" spans="1:6" ht="15">
      <c r="A8" t="s">
        <v>5</v>
      </c>
      <c r="B8" s="4">
        <f>(B1+(B1^2)/(B2*B6))/1000</f>
        <v>10.883988207524006</v>
      </c>
      <c r="C8" t="s">
        <v>7</v>
      </c>
      <c r="D8" s="41">
        <f>B8*3.28084</f>
        <v>35.70862387077306</v>
      </c>
      <c r="E8" t="s">
        <v>3</v>
      </c>
      <c r="F8" s="44" t="s">
        <v>41</v>
      </c>
    </row>
    <row r="9" ht="15">
      <c r="B9" s="8"/>
    </row>
    <row r="10" spans="1:6" ht="15">
      <c r="A10" t="s">
        <v>9</v>
      </c>
      <c r="B10" s="5">
        <f>B8*(B3)/(B8+B3)</f>
        <v>2.3823878374622938</v>
      </c>
      <c r="C10" t="s">
        <v>7</v>
      </c>
      <c r="D10" s="41">
        <f>B10*3.28084</f>
        <v>7.816233312659792</v>
      </c>
      <c r="E10" t="s">
        <v>3</v>
      </c>
      <c r="F10" s="44" t="s">
        <v>42</v>
      </c>
    </row>
    <row r="11" spans="1:6" ht="15">
      <c r="A11" t="s">
        <v>10</v>
      </c>
      <c r="B11" s="5">
        <f>IF(B8&gt;B3,B8*B3/(B8-B3),"INF")</f>
        <v>4.237453919201154</v>
      </c>
      <c r="C11" t="s">
        <v>7</v>
      </c>
      <c r="D11" s="41">
        <f>B11*3.28084</f>
        <v>13.902408316271913</v>
      </c>
      <c r="E11" t="s">
        <v>3</v>
      </c>
      <c r="F11" s="44" t="s">
        <v>43</v>
      </c>
    </row>
    <row r="12" ht="15">
      <c r="B12" s="8"/>
    </row>
    <row r="13" spans="1:6" ht="15">
      <c r="A13" s="1" t="s">
        <v>6</v>
      </c>
      <c r="B13" s="6">
        <f>IF(B3&lt;B8,B11-B10,"INF")</f>
        <v>1.85506608173886</v>
      </c>
      <c r="C13" t="s">
        <v>7</v>
      </c>
      <c r="D13" s="41">
        <f>B13*3.28084</f>
        <v>6.086175003612121</v>
      </c>
      <c r="E13" t="s">
        <v>3</v>
      </c>
      <c r="F13" s="44" t="s">
        <v>44</v>
      </c>
    </row>
    <row r="14" spans="1:2" ht="15">
      <c r="A14" s="1"/>
      <c r="B14" s="7"/>
    </row>
    <row r="15" spans="1:2" ht="15">
      <c r="A15" s="10" t="s">
        <v>46</v>
      </c>
      <c r="B15" t="s">
        <v>47</v>
      </c>
    </row>
    <row r="16" spans="1:2" ht="15">
      <c r="A16" s="1"/>
      <c r="B16" s="45" t="s">
        <v>45</v>
      </c>
    </row>
    <row r="17" spans="1:2" ht="15">
      <c r="A17" s="2"/>
      <c r="B17" s="7"/>
    </row>
    <row r="18" spans="1:2" ht="15">
      <c r="A18" s="2"/>
      <c r="B18" s="9"/>
    </row>
    <row r="19" spans="1:2" ht="15">
      <c r="A19" s="1"/>
      <c r="B19" s="7"/>
    </row>
    <row r="20" spans="1:2" ht="15">
      <c r="A20" s="2"/>
      <c r="B20" s="7"/>
    </row>
    <row r="21" spans="1:2" ht="15">
      <c r="A21" s="1"/>
      <c r="B21" s="7"/>
    </row>
    <row r="22" spans="1:2" ht="15">
      <c r="A22" s="1"/>
      <c r="B22" s="7"/>
    </row>
    <row r="23" spans="1:2" ht="15">
      <c r="A23" s="1"/>
      <c r="B23" s="7"/>
    </row>
    <row r="24" spans="1:2" ht="15">
      <c r="A24" s="1"/>
      <c r="B24" s="9"/>
    </row>
    <row r="25" spans="1:2" ht="15">
      <c r="A25" s="2"/>
      <c r="B25" s="7"/>
    </row>
    <row r="26" spans="1:2" ht="15">
      <c r="A26" s="1"/>
      <c r="B26" s="7"/>
    </row>
    <row r="27" spans="1:2" ht="15">
      <c r="A27" s="1"/>
      <c r="B27" s="7"/>
    </row>
    <row r="28" spans="1:2" ht="15">
      <c r="A28" s="1"/>
      <c r="B28" s="9"/>
    </row>
    <row r="29" spans="1:2" ht="15">
      <c r="A29" s="2"/>
      <c r="B29" s="9"/>
    </row>
    <row r="30" spans="1:2" ht="15">
      <c r="A30" s="2"/>
      <c r="B30" s="9"/>
    </row>
    <row r="31" spans="1:2" ht="15">
      <c r="A31" s="2"/>
      <c r="B31" s="9"/>
    </row>
    <row r="32" spans="1:2" ht="15">
      <c r="A32" s="2"/>
      <c r="B32" s="9"/>
    </row>
  </sheetData>
  <sheetProtection selectLockedCells="1"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F7" sqref="F7"/>
    </sheetView>
  </sheetViews>
  <sheetFormatPr defaultColWidth="9.140625" defaultRowHeight="15"/>
  <cols>
    <col min="1" max="1" width="20.00390625" style="0" customWidth="1"/>
    <col min="2" max="4" width="11.8515625" style="0" customWidth="1"/>
    <col min="5" max="5" width="4.00390625" style="0" customWidth="1"/>
    <col min="6" max="7" width="11.421875" style="0" customWidth="1"/>
  </cols>
  <sheetData>
    <row r="1" ht="15">
      <c r="A1" s="11" t="s">
        <v>26</v>
      </c>
    </row>
    <row r="3" spans="2:5" ht="15">
      <c r="B3" s="8" t="s">
        <v>38</v>
      </c>
      <c r="C3" s="8"/>
      <c r="D3" s="8" t="s">
        <v>13</v>
      </c>
      <c r="E3" s="25" t="s">
        <v>27</v>
      </c>
    </row>
    <row r="4" spans="1:6" ht="15">
      <c r="A4" t="s">
        <v>14</v>
      </c>
      <c r="B4" s="50">
        <v>26</v>
      </c>
      <c r="C4" s="14" t="s">
        <v>18</v>
      </c>
      <c r="D4" s="19">
        <f>B4/D5</f>
        <v>5.6521739130434785</v>
      </c>
      <c r="E4" s="43"/>
      <c r="F4" s="44" t="s">
        <v>49</v>
      </c>
    </row>
    <row r="5" spans="1:6" ht="15">
      <c r="A5" t="s">
        <v>12</v>
      </c>
      <c r="B5" s="51">
        <v>1</v>
      </c>
      <c r="C5" s="12"/>
      <c r="D5" s="52">
        <v>4.6</v>
      </c>
      <c r="E5" s="8"/>
      <c r="F5" s="8"/>
    </row>
    <row r="6" spans="1:6" ht="15">
      <c r="A6" t="s">
        <v>25</v>
      </c>
      <c r="B6" s="20">
        <f>D6*D5</f>
        <v>6.8999999999999995</v>
      </c>
      <c r="C6" s="14" t="s">
        <v>19</v>
      </c>
      <c r="D6" s="16">
        <v>1.5</v>
      </c>
      <c r="E6" s="8"/>
      <c r="F6" s="46" t="s">
        <v>48</v>
      </c>
    </row>
    <row r="7" spans="1:9" s="13" customFormat="1" ht="15">
      <c r="A7" s="49" t="s">
        <v>21</v>
      </c>
      <c r="B7" s="53">
        <v>3.05</v>
      </c>
      <c r="C7" s="14" t="s">
        <v>18</v>
      </c>
      <c r="D7" s="21">
        <f>B7</f>
        <v>3.05</v>
      </c>
      <c r="E7" s="54"/>
      <c r="F7" s="49" t="s">
        <v>55</v>
      </c>
      <c r="I7" s="47" t="s">
        <v>50</v>
      </c>
    </row>
    <row r="8" spans="1:10" ht="15">
      <c r="A8" t="s">
        <v>15</v>
      </c>
      <c r="B8" s="24">
        <f>SQRT(24^2+36^2)/1500</f>
        <v>0.028844410203711916</v>
      </c>
      <c r="C8" s="17" t="s">
        <v>18</v>
      </c>
      <c r="D8" s="22">
        <f>B8/D5</f>
        <v>0.006270523957328678</v>
      </c>
      <c r="E8" s="15"/>
      <c r="F8" s="48" t="s">
        <v>52</v>
      </c>
      <c r="I8" t="s">
        <v>51</v>
      </c>
      <c r="J8" s="23"/>
    </row>
    <row r="9" spans="1:7" ht="15">
      <c r="A9" t="s">
        <v>35</v>
      </c>
      <c r="B9" s="31">
        <f>B4/B6</f>
        <v>3.768115942028986</v>
      </c>
      <c r="C9" s="32"/>
      <c r="D9" s="31">
        <f>D4/D6</f>
        <v>3.768115942028986</v>
      </c>
      <c r="E9" s="8"/>
      <c r="F9" s="18" t="s">
        <v>53</v>
      </c>
      <c r="G9" s="18" t="s">
        <v>54</v>
      </c>
    </row>
    <row r="10" spans="2:3" ht="15">
      <c r="B10" s="8"/>
      <c r="C10" s="8"/>
    </row>
    <row r="11" spans="1:6" ht="15">
      <c r="A11" s="11" t="s">
        <v>28</v>
      </c>
      <c r="B11" s="26">
        <f>(B4+(B4^2)/(B6*B8))/1000</f>
        <v>3.4225338102197003</v>
      </c>
      <c r="C11" s="27"/>
      <c r="D11" s="26">
        <f>(D4+(D4^2)/(D6*D8))/1000</f>
        <v>3.402185984132743</v>
      </c>
      <c r="E11" s="4"/>
      <c r="F11" s="4"/>
    </row>
    <row r="12" spans="1:4" ht="15">
      <c r="A12" s="11"/>
      <c r="B12" s="21"/>
      <c r="C12" s="21"/>
      <c r="D12" s="28"/>
    </row>
    <row r="13" spans="1:6" ht="15">
      <c r="A13" s="11" t="s">
        <v>22</v>
      </c>
      <c r="B13" s="26">
        <f>B11*(B7)/(B11+B7)</f>
        <v>1.6127730541458167</v>
      </c>
      <c r="C13" s="29"/>
      <c r="D13" s="26">
        <f>D11*(D7)/(D11+D7)</f>
        <v>1.6082405679444505</v>
      </c>
      <c r="E13" s="5"/>
      <c r="F13" s="5"/>
    </row>
    <row r="14" spans="1:6" ht="15">
      <c r="A14" s="11" t="s">
        <v>23</v>
      </c>
      <c r="B14" s="26">
        <f>IF(B11&gt;B7,B11*B7/(B11-B7),"INF")</f>
        <v>28.020887862537588</v>
      </c>
      <c r="C14" s="29"/>
      <c r="D14" s="26">
        <f>IF(D11&gt;D7,D11*D7/(D11-D7),"INF")</f>
        <v>29.46360082204115</v>
      </c>
      <c r="E14" s="5"/>
      <c r="F14" s="5"/>
    </row>
    <row r="15" spans="2:4" ht="15">
      <c r="B15" s="21"/>
      <c r="C15" s="21"/>
      <c r="D15" s="28"/>
    </row>
    <row r="16" spans="1:6" ht="15">
      <c r="A16" s="1" t="s">
        <v>24</v>
      </c>
      <c r="B16" s="30">
        <f>IF(B7&lt;B11,B14-B13,"INF")</f>
        <v>26.408114808391772</v>
      </c>
      <c r="C16" s="29"/>
      <c r="D16" s="30">
        <f>IF(D7&lt;D11,D14-D13,"INF")</f>
        <v>27.855360254096702</v>
      </c>
      <c r="E16" s="6"/>
      <c r="F16" s="6"/>
    </row>
    <row r="17" spans="1:2" ht="15">
      <c r="A17" s="1"/>
      <c r="B17" s="7"/>
    </row>
    <row r="18" spans="1:11" ht="30">
      <c r="A18" s="1" t="s">
        <v>30</v>
      </c>
      <c r="B18" s="36" t="s">
        <v>32</v>
      </c>
      <c r="C18" s="8" t="s">
        <v>17</v>
      </c>
      <c r="D18" s="8" t="s">
        <v>16</v>
      </c>
      <c r="F18" s="8" t="s">
        <v>36</v>
      </c>
      <c r="G18" s="8" t="s">
        <v>37</v>
      </c>
      <c r="H18" s="8" t="s">
        <v>11</v>
      </c>
      <c r="J18" s="37" t="s">
        <v>39</v>
      </c>
      <c r="K18" s="37" t="s">
        <v>34</v>
      </c>
    </row>
    <row r="19" spans="1:11" ht="15">
      <c r="A19" s="2"/>
      <c r="B19" s="34">
        <v>24</v>
      </c>
      <c r="C19" s="34">
        <v>3.5</v>
      </c>
      <c r="D19" s="34">
        <v>1.78</v>
      </c>
      <c r="E19" s="33"/>
      <c r="F19" s="34">
        <v>7.3</v>
      </c>
      <c r="G19" s="34">
        <v>9.8</v>
      </c>
      <c r="H19" s="42">
        <f>SQRT(F19^2+G19^2)/1500</f>
        <v>0.008146710310848723</v>
      </c>
      <c r="J19" s="39">
        <v>3.23</v>
      </c>
      <c r="K19" s="39">
        <v>3.21</v>
      </c>
    </row>
    <row r="20" spans="1:11" ht="15">
      <c r="A20" s="2"/>
      <c r="B20" s="8">
        <v>13</v>
      </c>
      <c r="C20" s="8">
        <v>6.2</v>
      </c>
      <c r="D20" s="8">
        <v>2.2</v>
      </c>
      <c r="F20" s="8">
        <v>4.2</v>
      </c>
      <c r="G20" s="8">
        <v>5.6</v>
      </c>
      <c r="H20" s="42">
        <f>SQRT(F20^2+G20^2)/1500</f>
        <v>0.004666666666666667</v>
      </c>
      <c r="J20" s="29">
        <v>0.44</v>
      </c>
      <c r="K20" s="29">
        <v>0.43</v>
      </c>
    </row>
    <row r="21" spans="1:11" ht="15">
      <c r="A21" s="2"/>
      <c r="B21" s="8">
        <v>77</v>
      </c>
      <c r="C21" s="8">
        <v>8.7</v>
      </c>
      <c r="D21" s="8">
        <v>2.8</v>
      </c>
      <c r="F21" s="8">
        <v>3</v>
      </c>
      <c r="G21" s="8">
        <v>4</v>
      </c>
      <c r="H21" s="42">
        <f>SQRT(F21^2+G21^2)/1500</f>
        <v>0.0033333333333333335</v>
      </c>
      <c r="J21" s="29">
        <v>8.52</v>
      </c>
      <c r="K21" s="29">
        <v>8.45</v>
      </c>
    </row>
    <row r="22" spans="1:11" ht="15">
      <c r="A22" s="2"/>
      <c r="B22" s="7"/>
      <c r="C22" s="8"/>
      <c r="D22" s="8"/>
      <c r="F22" s="8"/>
      <c r="G22" s="8"/>
      <c r="J22" s="29"/>
      <c r="K22" s="35"/>
    </row>
    <row r="23" spans="1:11" ht="45">
      <c r="A23" s="2" t="s">
        <v>31</v>
      </c>
      <c r="B23" s="36" t="s">
        <v>32</v>
      </c>
      <c r="C23" s="8" t="s">
        <v>17</v>
      </c>
      <c r="D23" s="8" t="s">
        <v>16</v>
      </c>
      <c r="F23" s="8" t="s">
        <v>36</v>
      </c>
      <c r="G23" s="8" t="s">
        <v>37</v>
      </c>
      <c r="H23" s="8" t="s">
        <v>11</v>
      </c>
      <c r="J23" s="37" t="s">
        <v>33</v>
      </c>
      <c r="K23" s="37" t="s">
        <v>34</v>
      </c>
    </row>
    <row r="24" spans="1:11" ht="15">
      <c r="A24" s="1"/>
      <c r="B24" s="16">
        <v>26</v>
      </c>
      <c r="C24" s="16">
        <v>4.6</v>
      </c>
      <c r="D24" s="16">
        <v>1.5</v>
      </c>
      <c r="E24" s="38"/>
      <c r="F24" s="34">
        <v>5.7</v>
      </c>
      <c r="G24" s="34">
        <v>7.6</v>
      </c>
      <c r="H24" s="42">
        <f>SQRT(F24^2+G24^2)/1500</f>
        <v>0.006333333333333333</v>
      </c>
      <c r="J24" s="39">
        <v>3.42</v>
      </c>
      <c r="K24" s="39">
        <v>3.4</v>
      </c>
    </row>
    <row r="25" spans="1:11" ht="15">
      <c r="A25" s="2"/>
      <c r="B25" s="8">
        <v>13</v>
      </c>
      <c r="C25" s="8">
        <v>8.7</v>
      </c>
      <c r="D25" s="8">
        <v>1.8</v>
      </c>
      <c r="F25" s="8">
        <v>3</v>
      </c>
      <c r="G25" s="8">
        <v>4</v>
      </c>
      <c r="H25" s="42">
        <f>SQRT(F25^2+G25^2)/1500</f>
        <v>0.0033333333333333335</v>
      </c>
      <c r="J25" s="21">
        <v>0.39</v>
      </c>
      <c r="K25" s="29">
        <v>0.38</v>
      </c>
    </row>
    <row r="26" spans="1:11" ht="15">
      <c r="A26" s="1"/>
      <c r="B26" s="8">
        <v>77</v>
      </c>
      <c r="C26" s="8">
        <v>8.7</v>
      </c>
      <c r="D26" s="8">
        <v>2.8</v>
      </c>
      <c r="F26" s="8">
        <v>3</v>
      </c>
      <c r="G26" s="8">
        <v>4</v>
      </c>
      <c r="H26" s="42">
        <f>SQRT(F26^2+G26^2)/1500</f>
        <v>0.0033333333333333335</v>
      </c>
      <c r="J26" s="21">
        <v>8.52</v>
      </c>
      <c r="K26" s="29">
        <v>8.45</v>
      </c>
    </row>
    <row r="27" spans="1:2" ht="15">
      <c r="A27" s="1"/>
      <c r="B27" s="7"/>
    </row>
    <row r="28" spans="1:2" ht="15">
      <c r="A28" t="s">
        <v>29</v>
      </c>
      <c r="B28" s="18" t="s">
        <v>20</v>
      </c>
    </row>
    <row r="30" spans="1:2" ht="15">
      <c r="A30" s="1"/>
      <c r="B30" s="9"/>
    </row>
    <row r="31" spans="1:2" ht="15">
      <c r="A31" s="2"/>
      <c r="B31" s="7"/>
    </row>
    <row r="32" spans="1:2" ht="15">
      <c r="A32" s="1"/>
      <c r="B32" s="7"/>
    </row>
    <row r="33" spans="1:2" ht="15">
      <c r="A33" s="1"/>
      <c r="B33" s="7"/>
    </row>
    <row r="34" spans="1:2" ht="15">
      <c r="A34" s="1"/>
      <c r="B34" s="9"/>
    </row>
    <row r="35" spans="1:2" ht="15">
      <c r="A35" s="2"/>
      <c r="B35" s="9"/>
    </row>
    <row r="36" spans="1:2" ht="15">
      <c r="A36" s="2"/>
      <c r="B36" s="9"/>
    </row>
    <row r="37" spans="1:2" ht="15">
      <c r="A37" s="2"/>
      <c r="B37" s="9"/>
    </row>
    <row r="38" spans="1:2" ht="15">
      <c r="A38" s="2"/>
      <c r="B38" s="9"/>
    </row>
  </sheetData>
  <sheetProtection selectLockedCells="1"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Scotty</dc:creator>
  <cp:keywords/>
  <dc:description/>
  <cp:lastModifiedBy>SCOTTY.elmslie@gmail.com</cp:lastModifiedBy>
  <cp:lastPrinted>2023-06-23T23:42:01Z</cp:lastPrinted>
  <dcterms:created xsi:type="dcterms:W3CDTF">2017-05-01T19:14:17Z</dcterms:created>
  <dcterms:modified xsi:type="dcterms:W3CDTF">2023-06-24T19:04:31Z</dcterms:modified>
  <cp:category/>
  <cp:version/>
  <cp:contentType/>
  <cp:contentStatus/>
</cp:coreProperties>
</file>